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100" windowHeight="11895" activeTab="1"/>
  </bookViews>
  <sheets>
    <sheet name="без пожарки" sheetId="1" r:id="rId1"/>
    <sheet name="с пожаркой" sheetId="2" r:id="rId2"/>
  </sheets>
  <definedNames/>
  <calcPr fullCalcOnLoad="1"/>
</workbook>
</file>

<file path=xl/sharedStrings.xml><?xml version="1.0" encoding="utf-8"?>
<sst xmlns="http://schemas.openxmlformats.org/spreadsheetml/2006/main" count="242" uniqueCount="124">
  <si>
    <t>Код</t>
  </si>
  <si>
    <t>Стаття</t>
  </si>
  <si>
    <t>Пояснення</t>
  </si>
  <si>
    <t>За місяць</t>
  </si>
  <si>
    <t>За 6 міс</t>
  </si>
  <si>
    <t>За рік</t>
  </si>
  <si>
    <t>За кв.м. за місяць</t>
  </si>
  <si>
    <t>ВИТРАТИ</t>
  </si>
  <si>
    <t>Господарчі витрати</t>
  </si>
  <si>
    <t>1.1.1</t>
  </si>
  <si>
    <t>Технічне обслуговування ліфтів</t>
  </si>
  <si>
    <t>1.1.2</t>
  </si>
  <si>
    <t>Електропостачання будинку</t>
  </si>
  <si>
    <t>0,3040 грн/кВт + 20% ПДВ</t>
  </si>
  <si>
    <t>1.1.2.1</t>
  </si>
  <si>
    <t>Електропостачання ліфтів</t>
  </si>
  <si>
    <t>1000 кВт</t>
  </si>
  <si>
    <t>1.1.2.2</t>
  </si>
  <si>
    <t>Електропостачання обладнання та освітлення</t>
  </si>
  <si>
    <t>4000 кВт</t>
  </si>
  <si>
    <t>1.1.3</t>
  </si>
  <si>
    <t>Водопостачання</t>
  </si>
  <si>
    <t>1.1.4</t>
  </si>
  <si>
    <t>1.1.5</t>
  </si>
  <si>
    <t>Вивезення твердих побутових відходів та негабаритних відходів</t>
  </si>
  <si>
    <t>1.1.6</t>
  </si>
  <si>
    <t>Підготовка до опалювального періоду</t>
  </si>
  <si>
    <t>перевірка лічильників, випробовування системи - 6000 грн / рік</t>
  </si>
  <si>
    <t>1.1.7</t>
  </si>
  <si>
    <t>Перевірка електричної системи</t>
  </si>
  <si>
    <t>перевірка опору ізоляції - 1500 грн / рік</t>
  </si>
  <si>
    <t>1.1.8</t>
  </si>
  <si>
    <t>Матеріали та інвентар для обслуговування будинку</t>
  </si>
  <si>
    <t>пакети для сміття, інструмент, засоби</t>
  </si>
  <si>
    <t>1.1.9</t>
  </si>
  <si>
    <t>Атестація (ліфтове господарство)</t>
  </si>
  <si>
    <t>300 грн / рік</t>
  </si>
  <si>
    <t>1.1.10</t>
  </si>
  <si>
    <t>Атестація (електрика)</t>
  </si>
  <si>
    <t>540 грн / рік - технічний спеціаліст, 540 грн / 3 роки - керівник</t>
  </si>
  <si>
    <t>Оренда земельної ділянки</t>
  </si>
  <si>
    <t>після укладання договору</t>
  </si>
  <si>
    <t>Адміністративні витрати</t>
  </si>
  <si>
    <t>1.2.1</t>
  </si>
  <si>
    <t>Фонд зарплати</t>
  </si>
  <si>
    <t>1.2.1.1</t>
  </si>
  <si>
    <t>вираховується 18,06% від суми</t>
  </si>
  <si>
    <t>1.2.1.2</t>
  </si>
  <si>
    <t>Бухгалтер</t>
  </si>
  <si>
    <t>1.2.1.3</t>
  </si>
  <si>
    <t>Паспортист</t>
  </si>
  <si>
    <t>1.2.1.4</t>
  </si>
  <si>
    <t>Двірник - прибиральниця</t>
  </si>
  <si>
    <t>1.2.1.5</t>
  </si>
  <si>
    <t>Сантехнік</t>
  </si>
  <si>
    <t>1.2.1.6</t>
  </si>
  <si>
    <t>Електрик</t>
  </si>
  <si>
    <t>1.2.1.7</t>
  </si>
  <si>
    <t>Податок: Єдиний соціальний внесок</t>
  </si>
  <si>
    <t>36,77%</t>
  </si>
  <si>
    <t>1.2.1.8</t>
  </si>
  <si>
    <t>Буфер на перерахунок з/п у разі збільшення мінімальної заробітньої плати</t>
  </si>
  <si>
    <t>1000 грн (на всіх)</t>
  </si>
  <si>
    <t>1.2.2</t>
  </si>
  <si>
    <t>Канцтовари, бланки, витратні матеріали</t>
  </si>
  <si>
    <t>1.2.3</t>
  </si>
  <si>
    <t>Послуги телефонного зв’язку</t>
  </si>
  <si>
    <t>1.2.4</t>
  </si>
  <si>
    <t>Послуги банку</t>
  </si>
  <si>
    <t>1% комісія від надходжень, плата за електронні платежі та касове обслуговування бл.100 грн</t>
  </si>
  <si>
    <t>Інші витрати</t>
  </si>
  <si>
    <t>1.3.1</t>
  </si>
  <si>
    <t>Нотаріальні витрати</t>
  </si>
  <si>
    <t>Затв.статуту, підписних карток - необхідно для відкриття додаткових рахунків та судового позову - закладаємо 600 грн / рік</t>
  </si>
  <si>
    <t>1.3.2</t>
  </si>
  <si>
    <t>Судові витрати</t>
  </si>
  <si>
    <t>32 грн - позов, 10 грн - рекомендований лист, 40 грн - транспортні витрати. Закладаємо на 5 позовів 480 грн</t>
  </si>
  <si>
    <t>Перерахування у спеціальні фонди</t>
  </si>
  <si>
    <t>1.4.1</t>
  </si>
  <si>
    <t>Резервний фонд</t>
  </si>
  <si>
    <t>На випадок неочікуваних витрат</t>
  </si>
  <si>
    <t>1.4.2</t>
  </si>
  <si>
    <t>Ремонтний фонд</t>
  </si>
  <si>
    <t>Фонд капітального ремонту</t>
  </si>
  <si>
    <t>НАДХОДЖЕННЯ</t>
  </si>
  <si>
    <t>Внески мешканців</t>
  </si>
  <si>
    <t>2.1.1</t>
  </si>
  <si>
    <t>2.1.2</t>
  </si>
  <si>
    <t>Компенсація провайдерів за використання шахт</t>
  </si>
  <si>
    <t>2.2.1</t>
  </si>
  <si>
    <t>Інтернет-провайдери</t>
  </si>
  <si>
    <t>2.2.2</t>
  </si>
  <si>
    <t>Телевізійні провайдери</t>
  </si>
  <si>
    <t>Кабельне MaxiTV</t>
  </si>
  <si>
    <t>Компенсація за використання спільного майна</t>
  </si>
  <si>
    <t>2.3.1</t>
  </si>
  <si>
    <t>Розрахунок розміру загальнообов'язкових внесків</t>
  </si>
  <si>
    <t>За кв.м.</t>
  </si>
  <si>
    <t>Сплачують всі поверхи</t>
  </si>
  <si>
    <t>700 грн/од</t>
  </si>
  <si>
    <t>10 м.к. по 2,89 грн/куб + 2,65 грн/куб</t>
  </si>
  <si>
    <t>Ліфтові витрати для 2-21 поверхів</t>
  </si>
  <si>
    <t>Внески мешканців 2-21 поверхів</t>
  </si>
  <si>
    <t>Внески мешканців 1 та цокольного поверхів</t>
  </si>
  <si>
    <t xml:space="preserve">згідно з договором </t>
  </si>
  <si>
    <t>48 м.к. по 36 грн / м.к.</t>
  </si>
  <si>
    <t>СкайНет, Бровіс, Вега, Бровары онлайн</t>
  </si>
  <si>
    <t>Використання фасаду, даху, службових та підвальних приміщень</t>
  </si>
  <si>
    <t xml:space="preserve">708 кв.м. </t>
  </si>
  <si>
    <t>8515 кв.м.</t>
  </si>
  <si>
    <t>Обслуговування систем протидимного захисту, пожежної сигналізації, пожежегасіння житлових приміщень, пожежогасіння дахової котельні, пожежогасіння машинних приміщень ліфтів</t>
  </si>
  <si>
    <t>Внески 2-21 поверхи, за 1 кв.м.</t>
  </si>
  <si>
    <t>Внески 1 та цокольний поверх, за 1 кв.м.</t>
  </si>
  <si>
    <t>грн за кв.м.</t>
  </si>
  <si>
    <t xml:space="preserve">Фонд зарплати </t>
  </si>
  <si>
    <t>Голова правління (з/п+ 50% від додаткових надходжень)</t>
  </si>
  <si>
    <t>Додаток 2.</t>
  </si>
  <si>
    <t>Додаток 1.</t>
  </si>
  <si>
    <t>Внески власників 1 та цокольного поверхів</t>
  </si>
  <si>
    <t>Внески власників 2-21 поверхів</t>
  </si>
  <si>
    <t xml:space="preserve">1% комісія від надходжень, плата за електронні платежі та касове обслуговування </t>
  </si>
  <si>
    <t>на всіх</t>
  </si>
  <si>
    <t>Внески 1 та цокольний поверх, 1 кв.м.</t>
  </si>
  <si>
    <t>Внески 2-21 поверхи, 1 кв.м.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</si>
</sst>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</numFmts>
  <fonts count="5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Fill="1" applyBorder="1" applyAlignment="1">
      <alignment horizontal="left" vertical="justify" wrapText="1"/>
    </xf>
    <xf numFmtId="0" fontId="0" fillId="0" borderId="1" xfId="0" applyFont="1" applyFill="1" applyBorder="1" applyAlignment="1">
      <alignment horizontal="left" vertical="justify" wrapText="1"/>
    </xf>
    <xf numFmtId="0" fontId="2" fillId="0" borderId="1" xfId="0" applyFont="1" applyFill="1" applyBorder="1" applyAlignment="1">
      <alignment horizontal="left" vertical="justify" wrapText="1"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left" vertical="justify" wrapText="1"/>
    </xf>
    <xf numFmtId="0" fontId="0" fillId="2" borderId="1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 wrapText="1"/>
    </xf>
    <xf numFmtId="0" fontId="1" fillId="0" borderId="1" xfId="0" applyFont="1" applyFill="1" applyBorder="1" applyAlignment="1">
      <alignment horizontal="left" vertical="justify" wrapText="1"/>
    </xf>
    <xf numFmtId="0" fontId="0" fillId="0" borderId="1" xfId="0" applyFont="1" applyFill="1" applyBorder="1" applyAlignment="1">
      <alignment horizontal="left" vertical="justify" wrapText="1"/>
    </xf>
    <xf numFmtId="164" fontId="0" fillId="0" borderId="1" xfId="0" applyNumberFormat="1" applyFill="1" applyBorder="1" applyAlignment="1">
      <alignment horizontal="left" vertical="justify" wrapText="1"/>
    </xf>
    <xf numFmtId="2" fontId="0" fillId="0" borderId="1" xfId="0" applyNumberFormat="1" applyFill="1" applyBorder="1" applyAlignment="1">
      <alignment horizontal="left" vertical="justify" wrapText="1"/>
    </xf>
    <xf numFmtId="49" fontId="0" fillId="0" borderId="0" xfId="0" applyNumberFormat="1" applyFill="1" applyBorder="1" applyAlignment="1">
      <alignment vertical="justify" wrapText="1"/>
    </xf>
    <xf numFmtId="0" fontId="0" fillId="0" borderId="0" xfId="0" applyFill="1" applyBorder="1" applyAlignment="1">
      <alignment horizontal="left" vertical="justify" wrapText="1"/>
    </xf>
    <xf numFmtId="0" fontId="0" fillId="0" borderId="0" xfId="0" applyFont="1" applyFill="1" applyBorder="1" applyAlignment="1">
      <alignment horizontal="left" vertical="justify" wrapText="1"/>
    </xf>
    <xf numFmtId="0" fontId="4" fillId="0" borderId="1" xfId="0" applyFont="1" applyFill="1" applyBorder="1" applyAlignment="1">
      <alignment horizontal="left" vertical="justify" wrapText="1"/>
    </xf>
    <xf numFmtId="2" fontId="4" fillId="0" borderId="1" xfId="0" applyNumberFormat="1" applyFont="1" applyFill="1" applyBorder="1" applyAlignment="1">
      <alignment horizontal="left" vertical="justify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164" fontId="0" fillId="0" borderId="1" xfId="0" applyNumberFormat="1" applyFont="1" applyFill="1" applyBorder="1" applyAlignment="1">
      <alignment horizontal="left" vertical="justify" wrapText="1"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64" fontId="0" fillId="2" borderId="1" xfId="0" applyNumberFormat="1" applyFill="1" applyBorder="1" applyAlignment="1">
      <alignment horizontal="left" vertical="justify" wrapText="1"/>
    </xf>
    <xf numFmtId="1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 vertical="justify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workbookViewId="0" topLeftCell="A22">
      <selection activeCell="H6" sqref="H6"/>
    </sheetView>
  </sheetViews>
  <sheetFormatPr defaultColWidth="9.00390625" defaultRowHeight="12.75"/>
  <cols>
    <col min="1" max="1" width="6.75390625" style="4" bestFit="1" customWidth="1"/>
    <col min="2" max="2" width="40.375" style="4" customWidth="1"/>
    <col min="3" max="3" width="26.25390625" style="4" customWidth="1"/>
    <col min="4" max="4" width="9.375" style="4" bestFit="1" customWidth="1"/>
    <col min="5" max="6" width="11.625" style="4" bestFit="1" customWidth="1"/>
    <col min="7" max="7" width="16.875" style="4" bestFit="1" customWidth="1"/>
    <col min="8" max="16384" width="40.375" style="4" customWidth="1"/>
  </cols>
  <sheetData>
    <row r="1" ht="12.75">
      <c r="G1" s="19" t="s">
        <v>116</v>
      </c>
    </row>
    <row r="3" spans="1:7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1" t="s">
        <v>6</v>
      </c>
    </row>
    <row r="4" spans="1:7" ht="12.75">
      <c r="A4" s="3">
        <v>1</v>
      </c>
      <c r="B4" s="3" t="s">
        <v>7</v>
      </c>
      <c r="C4" s="3"/>
      <c r="D4" s="3">
        <f>D5+D18+D31+D34</f>
        <v>20877.879999999997</v>
      </c>
      <c r="E4" s="3">
        <f>D4*6</f>
        <v>125267.27999999998</v>
      </c>
      <c r="F4" s="3">
        <f>D4*12</f>
        <v>250534.55999999997</v>
      </c>
      <c r="G4" s="3"/>
    </row>
    <row r="5" spans="1:7" ht="12.75">
      <c r="A5" s="8">
        <v>1.1</v>
      </c>
      <c r="B5" s="8" t="s">
        <v>8</v>
      </c>
      <c r="C5" s="8"/>
      <c r="D5" s="8">
        <f>D6+D7+D10+D11+D12+D13+D14+D15+D16+D17</f>
        <v>5817.4</v>
      </c>
      <c r="E5" s="8">
        <f>D5*6</f>
        <v>34904.399999999994</v>
      </c>
      <c r="F5" s="8">
        <f aca="true" t="shared" si="0" ref="F5:F47">D5*12</f>
        <v>69808.79999999999</v>
      </c>
      <c r="G5" s="8"/>
    </row>
    <row r="6" spans="1:7" ht="12.75">
      <c r="A6" s="1" t="s">
        <v>9</v>
      </c>
      <c r="B6" s="1" t="s">
        <v>10</v>
      </c>
      <c r="C6" s="1" t="s">
        <v>99</v>
      </c>
      <c r="D6" s="1">
        <v>1400</v>
      </c>
      <c r="E6" s="1">
        <f>D6*6</f>
        <v>8400</v>
      </c>
      <c r="F6" s="9">
        <f t="shared" si="0"/>
        <v>16800</v>
      </c>
      <c r="G6" s="10">
        <f>D6/8000</f>
        <v>0.175</v>
      </c>
    </row>
    <row r="7" spans="1:7" ht="12.75">
      <c r="A7" s="1" t="s">
        <v>11</v>
      </c>
      <c r="B7" s="1" t="s">
        <v>12</v>
      </c>
      <c r="C7" s="1" t="s">
        <v>13</v>
      </c>
      <c r="D7" s="1">
        <f>D8+D9</f>
        <v>1824</v>
      </c>
      <c r="E7" s="1">
        <f aca="true" t="shared" si="1" ref="E7:E47">D7*6</f>
        <v>10944</v>
      </c>
      <c r="F7" s="9">
        <f t="shared" si="0"/>
        <v>21888</v>
      </c>
      <c r="G7" s="10"/>
    </row>
    <row r="8" spans="1:7" ht="12.75">
      <c r="A8" s="1" t="s">
        <v>14</v>
      </c>
      <c r="B8" s="1" t="s">
        <v>15</v>
      </c>
      <c r="C8" s="1" t="s">
        <v>16</v>
      </c>
      <c r="D8" s="1">
        <v>364.8</v>
      </c>
      <c r="E8" s="1">
        <f t="shared" si="1"/>
        <v>2188.8</v>
      </c>
      <c r="F8" s="9">
        <f t="shared" si="0"/>
        <v>4377.6</v>
      </c>
      <c r="G8" s="10">
        <f>D8/8000</f>
        <v>0.0456</v>
      </c>
    </row>
    <row r="9" spans="1:7" ht="25.5">
      <c r="A9" s="1" t="s">
        <v>17</v>
      </c>
      <c r="B9" s="1" t="s">
        <v>18</v>
      </c>
      <c r="C9" s="1" t="s">
        <v>19</v>
      </c>
      <c r="D9" s="1">
        <v>1459.2</v>
      </c>
      <c r="E9" s="1">
        <f t="shared" si="1"/>
        <v>8755.2</v>
      </c>
      <c r="F9" s="9">
        <f t="shared" si="0"/>
        <v>17510.4</v>
      </c>
      <c r="G9" s="10">
        <f>D9/9000</f>
        <v>0.16213333333333335</v>
      </c>
    </row>
    <row r="10" spans="1:7" ht="25.5">
      <c r="A10" s="1" t="s">
        <v>20</v>
      </c>
      <c r="B10" s="1" t="s">
        <v>21</v>
      </c>
      <c r="C10" s="1" t="s">
        <v>100</v>
      </c>
      <c r="D10" s="1">
        <v>55.4</v>
      </c>
      <c r="E10" s="1">
        <f t="shared" si="1"/>
        <v>332.4</v>
      </c>
      <c r="F10" s="9">
        <f t="shared" si="0"/>
        <v>664.8</v>
      </c>
      <c r="G10" s="10">
        <f>D10/9000</f>
        <v>0.006155555555555556</v>
      </c>
    </row>
    <row r="11" spans="1:7" ht="25.5">
      <c r="A11" s="1" t="s">
        <v>22</v>
      </c>
      <c r="B11" s="1" t="s">
        <v>24</v>
      </c>
      <c r="C11" s="1" t="s">
        <v>105</v>
      </c>
      <c r="D11" s="1">
        <v>1728</v>
      </c>
      <c r="E11" s="1">
        <f t="shared" si="1"/>
        <v>10368</v>
      </c>
      <c r="F11" s="9">
        <f t="shared" si="0"/>
        <v>20736</v>
      </c>
      <c r="G11" s="10">
        <f aca="true" t="shared" si="2" ref="G11:G16">D11/9000</f>
        <v>0.192</v>
      </c>
    </row>
    <row r="12" spans="1:7" ht="38.25">
      <c r="A12" s="1" t="s">
        <v>23</v>
      </c>
      <c r="B12" s="1" t="s">
        <v>26</v>
      </c>
      <c r="C12" s="1" t="s">
        <v>27</v>
      </c>
      <c r="D12" s="1">
        <v>500</v>
      </c>
      <c r="E12" s="1">
        <f t="shared" si="1"/>
        <v>3000</v>
      </c>
      <c r="F12" s="9">
        <f t="shared" si="0"/>
        <v>6000</v>
      </c>
      <c r="G12" s="10">
        <f t="shared" si="2"/>
        <v>0.05555555555555555</v>
      </c>
    </row>
    <row r="13" spans="1:7" ht="25.5">
      <c r="A13" s="1" t="s">
        <v>25</v>
      </c>
      <c r="B13" s="1" t="s">
        <v>29</v>
      </c>
      <c r="C13" s="1" t="s">
        <v>30</v>
      </c>
      <c r="D13" s="1">
        <v>125</v>
      </c>
      <c r="E13" s="1">
        <f t="shared" si="1"/>
        <v>750</v>
      </c>
      <c r="F13" s="9">
        <f t="shared" si="0"/>
        <v>1500</v>
      </c>
      <c r="G13" s="10">
        <f t="shared" si="2"/>
        <v>0.013888888888888888</v>
      </c>
    </row>
    <row r="14" spans="1:7" ht="25.5">
      <c r="A14" s="1" t="s">
        <v>28</v>
      </c>
      <c r="B14" s="1" t="s">
        <v>32</v>
      </c>
      <c r="C14" s="1" t="s">
        <v>33</v>
      </c>
      <c r="D14" s="1">
        <v>100</v>
      </c>
      <c r="E14" s="1">
        <f t="shared" si="1"/>
        <v>600</v>
      </c>
      <c r="F14" s="9">
        <f t="shared" si="0"/>
        <v>1200</v>
      </c>
      <c r="G14" s="10">
        <f t="shared" si="2"/>
        <v>0.011111111111111112</v>
      </c>
    </row>
    <row r="15" spans="1:7" ht="12.75">
      <c r="A15" s="1" t="s">
        <v>31</v>
      </c>
      <c r="B15" s="1" t="s">
        <v>35</v>
      </c>
      <c r="C15" s="1" t="s">
        <v>36</v>
      </c>
      <c r="D15" s="1">
        <v>25</v>
      </c>
      <c r="E15" s="1">
        <f t="shared" si="1"/>
        <v>150</v>
      </c>
      <c r="F15" s="9">
        <f t="shared" si="0"/>
        <v>300</v>
      </c>
      <c r="G15" s="10">
        <f>D15/8000</f>
        <v>0.003125</v>
      </c>
    </row>
    <row r="16" spans="1:7" ht="38.25">
      <c r="A16" s="1" t="s">
        <v>34</v>
      </c>
      <c r="B16" s="1" t="s">
        <v>38</v>
      </c>
      <c r="C16" s="1" t="s">
        <v>39</v>
      </c>
      <c r="D16" s="1">
        <v>60</v>
      </c>
      <c r="E16" s="1">
        <f t="shared" si="1"/>
        <v>360</v>
      </c>
      <c r="F16" s="9">
        <f t="shared" si="0"/>
        <v>720</v>
      </c>
      <c r="G16" s="11">
        <f t="shared" si="2"/>
        <v>0.006666666666666667</v>
      </c>
    </row>
    <row r="17" spans="1:7" ht="12.75">
      <c r="A17" s="1" t="s">
        <v>37</v>
      </c>
      <c r="B17" s="1" t="s">
        <v>40</v>
      </c>
      <c r="C17" s="1" t="s">
        <v>41</v>
      </c>
      <c r="D17" s="1">
        <v>0</v>
      </c>
      <c r="E17" s="1">
        <f t="shared" si="1"/>
        <v>0</v>
      </c>
      <c r="F17" s="9">
        <f t="shared" si="0"/>
        <v>0</v>
      </c>
      <c r="G17" s="1">
        <v>0</v>
      </c>
    </row>
    <row r="18" spans="1:7" ht="12.75">
      <c r="A18" s="8">
        <v>1.2</v>
      </c>
      <c r="B18" s="8" t="s">
        <v>42</v>
      </c>
      <c r="C18" s="8"/>
      <c r="D18" s="8">
        <f>D19+D28+D29</f>
        <v>10970.48</v>
      </c>
      <c r="E18" s="8">
        <f t="shared" si="1"/>
        <v>65822.88</v>
      </c>
      <c r="F18" s="8">
        <f t="shared" si="0"/>
        <v>131645.76</v>
      </c>
      <c r="G18" s="8"/>
    </row>
    <row r="19" spans="1:7" ht="12.75">
      <c r="A19" s="1" t="s">
        <v>43</v>
      </c>
      <c r="B19" s="1" t="s">
        <v>44</v>
      </c>
      <c r="C19" s="1"/>
      <c r="D19" s="1">
        <f>SUM(D20:D27)</f>
        <v>10840.48</v>
      </c>
      <c r="E19" s="1">
        <f t="shared" si="1"/>
        <v>65042.88</v>
      </c>
      <c r="F19" s="9">
        <f t="shared" si="0"/>
        <v>130085.76</v>
      </c>
      <c r="G19" s="1"/>
    </row>
    <row r="20" spans="1:8" ht="25.5">
      <c r="A20" s="1" t="s">
        <v>45</v>
      </c>
      <c r="B20" s="1" t="s">
        <v>115</v>
      </c>
      <c r="C20" s="1" t="s">
        <v>46</v>
      </c>
      <c r="D20" s="1">
        <v>1300</v>
      </c>
      <c r="E20" s="1">
        <f t="shared" si="1"/>
        <v>7800</v>
      </c>
      <c r="F20" s="9">
        <f t="shared" si="0"/>
        <v>15600</v>
      </c>
      <c r="G20" s="10">
        <f>D20/9000</f>
        <v>0.14444444444444443</v>
      </c>
      <c r="H20" s="12"/>
    </row>
    <row r="21" spans="1:7" ht="25.5">
      <c r="A21" s="1" t="s">
        <v>47</v>
      </c>
      <c r="B21" s="1" t="s">
        <v>48</v>
      </c>
      <c r="C21" s="1" t="s">
        <v>46</v>
      </c>
      <c r="D21" s="1">
        <v>1300</v>
      </c>
      <c r="E21" s="1">
        <f t="shared" si="1"/>
        <v>7800</v>
      </c>
      <c r="F21" s="9">
        <f t="shared" si="0"/>
        <v>15600</v>
      </c>
      <c r="G21" s="10">
        <f aca="true" t="shared" si="3" ref="G21:G36">D21/9000</f>
        <v>0.14444444444444443</v>
      </c>
    </row>
    <row r="22" spans="1:7" ht="25.5">
      <c r="A22" s="1" t="s">
        <v>49</v>
      </c>
      <c r="B22" s="1" t="s">
        <v>50</v>
      </c>
      <c r="C22" s="1" t="s">
        <v>46</v>
      </c>
      <c r="D22" s="1">
        <v>650</v>
      </c>
      <c r="E22" s="1">
        <f t="shared" si="1"/>
        <v>3900</v>
      </c>
      <c r="F22" s="9">
        <f t="shared" si="0"/>
        <v>7800</v>
      </c>
      <c r="G22" s="10">
        <f t="shared" si="3"/>
        <v>0.07222222222222222</v>
      </c>
    </row>
    <row r="23" spans="1:7" ht="25.5">
      <c r="A23" s="1" t="s">
        <v>51</v>
      </c>
      <c r="B23" s="1" t="s">
        <v>52</v>
      </c>
      <c r="C23" s="1" t="s">
        <v>46</v>
      </c>
      <c r="D23" s="1">
        <v>1800</v>
      </c>
      <c r="E23" s="1">
        <f t="shared" si="1"/>
        <v>10800</v>
      </c>
      <c r="F23" s="9">
        <f t="shared" si="0"/>
        <v>21600</v>
      </c>
      <c r="G23" s="10">
        <f t="shared" si="3"/>
        <v>0.2</v>
      </c>
    </row>
    <row r="24" spans="1:7" ht="25.5">
      <c r="A24" s="1" t="s">
        <v>53</v>
      </c>
      <c r="B24" s="1" t="s">
        <v>54</v>
      </c>
      <c r="C24" s="1" t="s">
        <v>46</v>
      </c>
      <c r="D24" s="1">
        <v>1300</v>
      </c>
      <c r="E24" s="1">
        <f t="shared" si="1"/>
        <v>7800</v>
      </c>
      <c r="F24" s="9">
        <f t="shared" si="0"/>
        <v>15600</v>
      </c>
      <c r="G24" s="10">
        <f t="shared" si="3"/>
        <v>0.14444444444444443</v>
      </c>
    </row>
    <row r="25" spans="1:7" ht="25.5">
      <c r="A25" s="1" t="s">
        <v>55</v>
      </c>
      <c r="B25" s="1" t="s">
        <v>56</v>
      </c>
      <c r="C25" s="1" t="s">
        <v>46</v>
      </c>
      <c r="D25" s="1">
        <v>650</v>
      </c>
      <c r="E25" s="1">
        <f t="shared" si="1"/>
        <v>3900</v>
      </c>
      <c r="F25" s="9">
        <f t="shared" si="0"/>
        <v>7800</v>
      </c>
      <c r="G25" s="10">
        <f t="shared" si="3"/>
        <v>0.07222222222222222</v>
      </c>
    </row>
    <row r="26" spans="1:7" ht="12.75">
      <c r="A26" s="1" t="s">
        <v>57</v>
      </c>
      <c r="B26" s="1" t="s">
        <v>58</v>
      </c>
      <c r="C26" s="1" t="s">
        <v>59</v>
      </c>
      <c r="D26" s="1">
        <v>2840.48</v>
      </c>
      <c r="E26" s="1">
        <f t="shared" si="1"/>
        <v>17042.88</v>
      </c>
      <c r="F26" s="9">
        <f t="shared" si="0"/>
        <v>34085.76</v>
      </c>
      <c r="G26" s="10">
        <f t="shared" si="3"/>
        <v>0.3156088888888889</v>
      </c>
    </row>
    <row r="27" spans="1:7" ht="25.5">
      <c r="A27" s="1" t="s">
        <v>60</v>
      </c>
      <c r="B27" s="1" t="s">
        <v>61</v>
      </c>
      <c r="C27" s="1" t="s">
        <v>62</v>
      </c>
      <c r="D27" s="1">
        <v>1000</v>
      </c>
      <c r="E27" s="1">
        <f t="shared" si="1"/>
        <v>6000</v>
      </c>
      <c r="F27" s="9">
        <f t="shared" si="0"/>
        <v>12000</v>
      </c>
      <c r="G27" s="10">
        <f t="shared" si="3"/>
        <v>0.1111111111111111</v>
      </c>
    </row>
    <row r="28" spans="1:7" ht="12.75">
      <c r="A28" s="1" t="s">
        <v>63</v>
      </c>
      <c r="B28" s="1" t="s">
        <v>64</v>
      </c>
      <c r="C28" s="1"/>
      <c r="D28" s="1">
        <v>50</v>
      </c>
      <c r="E28" s="1">
        <f t="shared" si="1"/>
        <v>300</v>
      </c>
      <c r="F28" s="9">
        <f t="shared" si="0"/>
        <v>600</v>
      </c>
      <c r="G28" s="10">
        <f t="shared" si="3"/>
        <v>0.005555555555555556</v>
      </c>
    </row>
    <row r="29" spans="1:7" ht="12.75">
      <c r="A29" s="1" t="s">
        <v>65</v>
      </c>
      <c r="B29" s="1" t="s">
        <v>66</v>
      </c>
      <c r="C29" s="1"/>
      <c r="D29" s="1">
        <v>80</v>
      </c>
      <c r="E29" s="1">
        <f t="shared" si="1"/>
        <v>480</v>
      </c>
      <c r="F29" s="9">
        <f t="shared" si="0"/>
        <v>960</v>
      </c>
      <c r="G29" s="10">
        <f t="shared" si="3"/>
        <v>0.008888888888888889</v>
      </c>
    </row>
    <row r="30" spans="1:7" ht="51">
      <c r="A30" s="1" t="s">
        <v>67</v>
      </c>
      <c r="B30" s="1" t="s">
        <v>68</v>
      </c>
      <c r="C30" s="1" t="s">
        <v>69</v>
      </c>
      <c r="D30" s="1">
        <v>300</v>
      </c>
      <c r="E30" s="1">
        <f t="shared" si="1"/>
        <v>1800</v>
      </c>
      <c r="F30" s="9">
        <f t="shared" si="0"/>
        <v>3600</v>
      </c>
      <c r="G30" s="10">
        <f t="shared" si="3"/>
        <v>0.03333333333333333</v>
      </c>
    </row>
    <row r="31" spans="1:7" ht="12.75">
      <c r="A31" s="8">
        <v>1.3</v>
      </c>
      <c r="B31" s="8" t="s">
        <v>70</v>
      </c>
      <c r="C31" s="8"/>
      <c r="D31" s="8">
        <f>D32+D33</f>
        <v>90</v>
      </c>
      <c r="E31" s="8">
        <f t="shared" si="1"/>
        <v>540</v>
      </c>
      <c r="F31" s="8">
        <f t="shared" si="0"/>
        <v>1080</v>
      </c>
      <c r="G31" s="10">
        <f t="shared" si="3"/>
        <v>0.01</v>
      </c>
    </row>
    <row r="32" spans="1:7" ht="63.75">
      <c r="A32" s="1" t="s">
        <v>71</v>
      </c>
      <c r="B32" s="1" t="s">
        <v>72</v>
      </c>
      <c r="C32" s="1" t="s">
        <v>73</v>
      </c>
      <c r="D32" s="1">
        <v>50</v>
      </c>
      <c r="E32" s="1">
        <f t="shared" si="1"/>
        <v>300</v>
      </c>
      <c r="F32" s="9">
        <f t="shared" si="0"/>
        <v>600</v>
      </c>
      <c r="G32" s="10">
        <f t="shared" si="3"/>
        <v>0.005555555555555556</v>
      </c>
    </row>
    <row r="33" spans="1:7" ht="63.75">
      <c r="A33" s="1" t="s">
        <v>74</v>
      </c>
      <c r="B33" s="1" t="s">
        <v>75</v>
      </c>
      <c r="C33" s="1" t="s">
        <v>76</v>
      </c>
      <c r="D33" s="1">
        <v>40</v>
      </c>
      <c r="E33" s="1">
        <f t="shared" si="1"/>
        <v>240</v>
      </c>
      <c r="F33" s="9">
        <f t="shared" si="0"/>
        <v>480</v>
      </c>
      <c r="G33" s="10">
        <f t="shared" si="3"/>
        <v>0.0044444444444444444</v>
      </c>
    </row>
    <row r="34" spans="1:7" ht="12.75">
      <c r="A34" s="8">
        <v>1.4</v>
      </c>
      <c r="B34" s="8" t="s">
        <v>77</v>
      </c>
      <c r="C34" s="8"/>
      <c r="D34" s="8">
        <f>D35+D36</f>
        <v>4000</v>
      </c>
      <c r="E34" s="8">
        <f t="shared" si="1"/>
        <v>24000</v>
      </c>
      <c r="F34" s="8">
        <f t="shared" si="0"/>
        <v>48000</v>
      </c>
      <c r="G34" s="10"/>
    </row>
    <row r="35" spans="1:7" ht="25.5">
      <c r="A35" s="1" t="s">
        <v>78</v>
      </c>
      <c r="B35" s="1" t="s">
        <v>79</v>
      </c>
      <c r="C35" s="1" t="s">
        <v>80</v>
      </c>
      <c r="D35" s="1">
        <v>2000</v>
      </c>
      <c r="E35" s="1">
        <f t="shared" si="1"/>
        <v>12000</v>
      </c>
      <c r="F35" s="9">
        <f t="shared" si="0"/>
        <v>24000</v>
      </c>
      <c r="G35" s="10">
        <f t="shared" si="3"/>
        <v>0.2222222222222222</v>
      </c>
    </row>
    <row r="36" spans="1:7" ht="12.75">
      <c r="A36" s="1" t="s">
        <v>81</v>
      </c>
      <c r="B36" s="1" t="s">
        <v>82</v>
      </c>
      <c r="C36" s="1" t="s">
        <v>83</v>
      </c>
      <c r="D36" s="1">
        <v>2000</v>
      </c>
      <c r="E36" s="1">
        <f t="shared" si="1"/>
        <v>12000</v>
      </c>
      <c r="F36" s="9">
        <f t="shared" si="0"/>
        <v>24000</v>
      </c>
      <c r="G36" s="10">
        <f t="shared" si="3"/>
        <v>0.2222222222222222</v>
      </c>
    </row>
    <row r="37" spans="1:7" ht="12.75">
      <c r="A37" s="1"/>
      <c r="B37" s="1"/>
      <c r="C37" s="1"/>
      <c r="D37" s="1"/>
      <c r="E37" s="1"/>
      <c r="F37" s="9"/>
      <c r="G37" s="1"/>
    </row>
    <row r="38" spans="1:7" ht="12.75">
      <c r="A38" s="1" t="s">
        <v>0</v>
      </c>
      <c r="B38" s="1" t="s">
        <v>1</v>
      </c>
      <c r="C38" s="1" t="s">
        <v>2</v>
      </c>
      <c r="D38" s="1" t="s">
        <v>3</v>
      </c>
      <c r="E38" s="1" t="s">
        <v>4</v>
      </c>
      <c r="F38" s="2" t="s">
        <v>5</v>
      </c>
      <c r="G38" s="1"/>
    </row>
    <row r="39" spans="1:7" ht="12.75">
      <c r="A39" s="3">
        <v>2</v>
      </c>
      <c r="B39" s="3" t="s">
        <v>84</v>
      </c>
      <c r="C39" s="3"/>
      <c r="D39" s="3">
        <f>D40+D43+D46</f>
        <v>20877.879999999997</v>
      </c>
      <c r="E39" s="3">
        <f t="shared" si="1"/>
        <v>125267.27999999998</v>
      </c>
      <c r="F39" s="3">
        <f t="shared" si="0"/>
        <v>250534.55999999997</v>
      </c>
      <c r="G39" s="3"/>
    </row>
    <row r="40" spans="1:7" ht="12.75">
      <c r="A40" s="8">
        <v>2.1</v>
      </c>
      <c r="B40" s="8" t="s">
        <v>85</v>
      </c>
      <c r="C40" s="8"/>
      <c r="D40" s="8">
        <f>D41+D42</f>
        <v>18977.879999999997</v>
      </c>
      <c r="E40" s="8">
        <f t="shared" si="1"/>
        <v>113867.27999999998</v>
      </c>
      <c r="F40" s="8">
        <f t="shared" si="0"/>
        <v>227734.55999999997</v>
      </c>
      <c r="G40" s="8"/>
    </row>
    <row r="41" spans="1:7" ht="12.75">
      <c r="A41" s="1" t="s">
        <v>86</v>
      </c>
      <c r="B41" s="1" t="s">
        <v>103</v>
      </c>
      <c r="C41" s="1" t="s">
        <v>108</v>
      </c>
      <c r="D41" s="11">
        <f>708*D53</f>
        <v>1319.4362615201126</v>
      </c>
      <c r="E41" s="1">
        <f t="shared" si="1"/>
        <v>7916.617569120675</v>
      </c>
      <c r="F41" s="9">
        <f t="shared" si="0"/>
        <v>15833.23513824135</v>
      </c>
      <c r="G41" s="1"/>
    </row>
    <row r="42" spans="1:7" ht="12.75">
      <c r="A42" s="1" t="s">
        <v>87</v>
      </c>
      <c r="B42" s="1" t="s">
        <v>102</v>
      </c>
      <c r="C42" s="1" t="s">
        <v>109</v>
      </c>
      <c r="D42" s="11">
        <f>8515*D54</f>
        <v>17658.443738479884</v>
      </c>
      <c r="E42" s="1">
        <f t="shared" si="1"/>
        <v>105950.66243087931</v>
      </c>
      <c r="F42" s="9">
        <f t="shared" si="0"/>
        <v>211901.32486175862</v>
      </c>
      <c r="G42" s="1"/>
    </row>
    <row r="43" spans="1:7" ht="25.5">
      <c r="A43" s="8">
        <v>2.2</v>
      </c>
      <c r="B43" s="8" t="s">
        <v>88</v>
      </c>
      <c r="C43" s="8"/>
      <c r="D43" s="8">
        <f>D44+D45</f>
        <v>900</v>
      </c>
      <c r="E43" s="8">
        <f t="shared" si="1"/>
        <v>5400</v>
      </c>
      <c r="F43" s="8">
        <f t="shared" si="0"/>
        <v>10800</v>
      </c>
      <c r="G43" s="8"/>
    </row>
    <row r="44" spans="1:7" ht="25.5">
      <c r="A44" s="1" t="s">
        <v>89</v>
      </c>
      <c r="B44" s="1" t="s">
        <v>90</v>
      </c>
      <c r="C44" s="1" t="s">
        <v>106</v>
      </c>
      <c r="D44" s="1">
        <v>800</v>
      </c>
      <c r="E44" s="1">
        <f t="shared" si="1"/>
        <v>4800</v>
      </c>
      <c r="F44" s="9">
        <f t="shared" si="0"/>
        <v>9600</v>
      </c>
      <c r="G44" s="1"/>
    </row>
    <row r="45" spans="1:7" ht="12.75">
      <c r="A45" s="1" t="s">
        <v>91</v>
      </c>
      <c r="B45" s="1" t="s">
        <v>92</v>
      </c>
      <c r="C45" s="1" t="s">
        <v>93</v>
      </c>
      <c r="D45" s="1">
        <v>100</v>
      </c>
      <c r="E45" s="1">
        <f t="shared" si="1"/>
        <v>600</v>
      </c>
      <c r="F45" s="9">
        <f t="shared" si="0"/>
        <v>1200</v>
      </c>
      <c r="G45" s="1"/>
    </row>
    <row r="46" spans="1:7" ht="25.5">
      <c r="A46" s="8">
        <v>2.3</v>
      </c>
      <c r="B46" s="8" t="s">
        <v>94</v>
      </c>
      <c r="C46" s="8"/>
      <c r="D46" s="8">
        <f>D47</f>
        <v>1000</v>
      </c>
      <c r="E46" s="8">
        <f t="shared" si="1"/>
        <v>6000</v>
      </c>
      <c r="F46" s="8">
        <f t="shared" si="0"/>
        <v>12000</v>
      </c>
      <c r="G46" s="8"/>
    </row>
    <row r="47" spans="1:7" ht="25.5">
      <c r="A47" s="1" t="s">
        <v>95</v>
      </c>
      <c r="B47" s="1" t="s">
        <v>107</v>
      </c>
      <c r="C47" s="1"/>
      <c r="D47" s="1">
        <v>1000</v>
      </c>
      <c r="E47" s="1">
        <f t="shared" si="1"/>
        <v>6000</v>
      </c>
      <c r="F47" s="9">
        <f t="shared" si="0"/>
        <v>12000</v>
      </c>
      <c r="G47" s="1"/>
    </row>
    <row r="48" spans="1:7" ht="12.75">
      <c r="A48" s="13"/>
      <c r="B48" s="13"/>
      <c r="C48" s="13"/>
      <c r="D48" s="13"/>
      <c r="E48" s="13"/>
      <c r="F48" s="14"/>
      <c r="G48" s="13"/>
    </row>
    <row r="49" spans="1:7" ht="25.5">
      <c r="A49" s="13"/>
      <c r="B49" s="1" t="s">
        <v>96</v>
      </c>
      <c r="C49" s="1"/>
      <c r="D49" s="1" t="s">
        <v>97</v>
      </c>
      <c r="E49" s="13"/>
      <c r="F49" s="14"/>
      <c r="G49" s="13"/>
    </row>
    <row r="50" spans="1:7" ht="12.75">
      <c r="A50" s="13"/>
      <c r="B50" s="1" t="s">
        <v>98</v>
      </c>
      <c r="C50" s="1">
        <f>D4-C51-D43-D46</f>
        <v>17188.079999999998</v>
      </c>
      <c r="D50" s="11">
        <f>C50/(8515+708)</f>
        <v>1.8636105388702155</v>
      </c>
      <c r="E50" s="13"/>
      <c r="F50" s="14"/>
      <c r="G50" s="13"/>
    </row>
    <row r="51" spans="1:7" ht="12.75">
      <c r="A51" s="13"/>
      <c r="B51" s="1" t="s">
        <v>101</v>
      </c>
      <c r="C51" s="1">
        <f>D6+D8+D15</f>
        <v>1789.8</v>
      </c>
      <c r="D51" s="11">
        <f>C51/8515</f>
        <v>0.2101937756899589</v>
      </c>
      <c r="E51" s="13"/>
      <c r="F51" s="14"/>
      <c r="G51" s="13"/>
    </row>
    <row r="52" spans="1:7" ht="12.75">
      <c r="A52" s="13"/>
      <c r="B52" s="13"/>
      <c r="C52" s="13"/>
      <c r="D52" s="13"/>
      <c r="E52" s="13"/>
      <c r="F52" s="14"/>
      <c r="G52" s="13"/>
    </row>
    <row r="53" spans="1:7" ht="47.25">
      <c r="A53" s="13"/>
      <c r="B53" s="13"/>
      <c r="C53" s="15" t="s">
        <v>112</v>
      </c>
      <c r="D53" s="16">
        <f>D54-D51</f>
        <v>1.8636105388702155</v>
      </c>
      <c r="E53" s="13"/>
      <c r="F53" s="14"/>
      <c r="G53" s="13"/>
    </row>
    <row r="54" spans="1:7" ht="31.5">
      <c r="A54" s="13"/>
      <c r="B54" s="13"/>
      <c r="C54" s="15" t="s">
        <v>111</v>
      </c>
      <c r="D54" s="16">
        <f>D51+D50</f>
        <v>2.0738043145601743</v>
      </c>
      <c r="E54" s="13"/>
      <c r="F54" s="14"/>
      <c r="G54" s="13"/>
    </row>
    <row r="55" ht="12.75">
      <c r="F55" s="17"/>
    </row>
    <row r="56" ht="12.75">
      <c r="F56" s="17"/>
    </row>
  </sheetData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workbookViewId="0" topLeftCell="A7">
      <selection activeCell="F51" sqref="F51"/>
    </sheetView>
  </sheetViews>
  <sheetFormatPr defaultColWidth="9.00390625" defaultRowHeight="12.75"/>
  <cols>
    <col min="1" max="1" width="8.375" style="4" customWidth="1"/>
    <col min="2" max="2" width="43.375" style="4" customWidth="1"/>
    <col min="3" max="3" width="29.375" style="4" customWidth="1"/>
    <col min="4" max="5" width="12.125" style="4" bestFit="1" customWidth="1"/>
    <col min="6" max="6" width="12.125" style="17" bestFit="1" customWidth="1"/>
    <col min="7" max="7" width="16.875" style="4" bestFit="1" customWidth="1"/>
    <col min="8" max="8" width="31.875" style="22" bestFit="1" customWidth="1"/>
    <col min="9" max="16384" width="9.125" style="4" customWidth="1"/>
  </cols>
  <sheetData>
    <row r="1" ht="12.75">
      <c r="G1" s="19" t="s">
        <v>117</v>
      </c>
    </row>
    <row r="3" spans="1:8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7"/>
    </row>
    <row r="4" spans="1:8" s="27" customFormat="1" ht="15.75">
      <c r="A4" s="15">
        <v>1</v>
      </c>
      <c r="B4" s="15" t="s">
        <v>7</v>
      </c>
      <c r="C4" s="15"/>
      <c r="D4" s="15">
        <f>D5+D17+D29+D32</f>
        <v>20677.879999999997</v>
      </c>
      <c r="E4" s="15">
        <f>D4*6</f>
        <v>124067.27999999998</v>
      </c>
      <c r="F4" s="15">
        <f>D4*12</f>
        <v>248134.55999999997</v>
      </c>
      <c r="G4" s="15"/>
      <c r="H4" s="26"/>
    </row>
    <row r="5" spans="1:8" s="19" customFormat="1" ht="12.75">
      <c r="A5" s="8">
        <v>1.1</v>
      </c>
      <c r="B5" s="8" t="s">
        <v>8</v>
      </c>
      <c r="C5" s="8"/>
      <c r="D5" s="8">
        <f>D6+D7+D10+D11+D12+D13+D14+D15+D16</f>
        <v>7517.4</v>
      </c>
      <c r="E5" s="8">
        <f>D5*6</f>
        <v>45104.399999999994</v>
      </c>
      <c r="F5" s="8">
        <f aca="true" t="shared" si="0" ref="F5:F45">D5*12</f>
        <v>90208.79999999999</v>
      </c>
      <c r="G5" s="8"/>
      <c r="H5" s="18"/>
    </row>
    <row r="6" spans="1:8" ht="12.75">
      <c r="A6" s="1" t="s">
        <v>9</v>
      </c>
      <c r="B6" s="1" t="s">
        <v>10</v>
      </c>
      <c r="C6" s="1" t="s">
        <v>99</v>
      </c>
      <c r="D6" s="1">
        <v>1400</v>
      </c>
      <c r="E6" s="1">
        <f>D6*6</f>
        <v>8400</v>
      </c>
      <c r="F6" s="9">
        <f t="shared" si="0"/>
        <v>16800</v>
      </c>
      <c r="G6" s="10">
        <f>D6/8000</f>
        <v>0.175</v>
      </c>
      <c r="H6" s="7"/>
    </row>
    <row r="7" spans="1:8" ht="12.75">
      <c r="A7" s="1" t="s">
        <v>11</v>
      </c>
      <c r="B7" s="1" t="s">
        <v>12</v>
      </c>
      <c r="C7" s="1" t="s">
        <v>13</v>
      </c>
      <c r="D7" s="1">
        <f>D8+D9</f>
        <v>1824</v>
      </c>
      <c r="E7" s="1">
        <f aca="true" t="shared" si="1" ref="E7:E45">D7*6</f>
        <v>10944</v>
      </c>
      <c r="F7" s="9">
        <f t="shared" si="0"/>
        <v>21888</v>
      </c>
      <c r="G7" s="10"/>
      <c r="H7" s="7"/>
    </row>
    <row r="8" spans="1:8" ht="12.75">
      <c r="A8" s="1" t="s">
        <v>14</v>
      </c>
      <c r="B8" s="1" t="s">
        <v>15</v>
      </c>
      <c r="C8" s="1" t="s">
        <v>16</v>
      </c>
      <c r="D8" s="1">
        <v>364.8</v>
      </c>
      <c r="E8" s="1">
        <f t="shared" si="1"/>
        <v>2188.8</v>
      </c>
      <c r="F8" s="9">
        <f t="shared" si="0"/>
        <v>4377.6</v>
      </c>
      <c r="G8" s="10">
        <f>D8/8000</f>
        <v>0.0456</v>
      </c>
      <c r="H8" s="7"/>
    </row>
    <row r="9" spans="1:8" ht="12.75">
      <c r="A9" s="1" t="s">
        <v>17</v>
      </c>
      <c r="B9" s="1" t="s">
        <v>18</v>
      </c>
      <c r="C9" s="1" t="s">
        <v>19</v>
      </c>
      <c r="D9" s="1">
        <v>1459.2</v>
      </c>
      <c r="E9" s="1">
        <f t="shared" si="1"/>
        <v>8755.2</v>
      </c>
      <c r="F9" s="9">
        <f t="shared" si="0"/>
        <v>17510.4</v>
      </c>
      <c r="G9" s="10">
        <f>D9/9000</f>
        <v>0.16213333333333335</v>
      </c>
      <c r="H9" s="7"/>
    </row>
    <row r="10" spans="1:8" ht="25.5">
      <c r="A10" s="1" t="s">
        <v>20</v>
      </c>
      <c r="B10" s="1" t="s">
        <v>21</v>
      </c>
      <c r="C10" s="1" t="s">
        <v>100</v>
      </c>
      <c r="D10" s="1">
        <v>55.4</v>
      </c>
      <c r="E10" s="1">
        <f t="shared" si="1"/>
        <v>332.4</v>
      </c>
      <c r="F10" s="9">
        <f t="shared" si="0"/>
        <v>664.8</v>
      </c>
      <c r="G10" s="10">
        <f>D10/9000</f>
        <v>0.006155555555555556</v>
      </c>
      <c r="H10" s="7"/>
    </row>
    <row r="11" spans="1:8" ht="51">
      <c r="A11" s="5" t="s">
        <v>22</v>
      </c>
      <c r="B11" s="5" t="s">
        <v>110</v>
      </c>
      <c r="C11" s="5" t="s">
        <v>104</v>
      </c>
      <c r="D11" s="5">
        <v>2200</v>
      </c>
      <c r="E11" s="5">
        <f t="shared" si="1"/>
        <v>13200</v>
      </c>
      <c r="F11" s="6">
        <f t="shared" si="0"/>
        <v>26400</v>
      </c>
      <c r="G11" s="23">
        <f aca="true" t="shared" si="2" ref="G11:G16">D11/9000</f>
        <v>0.24444444444444444</v>
      </c>
      <c r="H11" s="7"/>
    </row>
    <row r="12" spans="1:8" ht="25.5">
      <c r="A12" s="1" t="s">
        <v>23</v>
      </c>
      <c r="B12" s="1" t="s">
        <v>24</v>
      </c>
      <c r="C12" s="1" t="s">
        <v>105</v>
      </c>
      <c r="D12" s="1">
        <v>1728</v>
      </c>
      <c r="E12" s="1">
        <f t="shared" si="1"/>
        <v>10368</v>
      </c>
      <c r="F12" s="9">
        <f t="shared" si="0"/>
        <v>20736</v>
      </c>
      <c r="G12" s="10">
        <f t="shared" si="2"/>
        <v>0.192</v>
      </c>
      <c r="H12" s="7"/>
    </row>
    <row r="13" spans="1:8" ht="25.5">
      <c r="A13" s="1" t="s">
        <v>25</v>
      </c>
      <c r="B13" s="1" t="s">
        <v>29</v>
      </c>
      <c r="C13" s="1" t="s">
        <v>30</v>
      </c>
      <c r="D13" s="1">
        <v>125</v>
      </c>
      <c r="E13" s="1">
        <f t="shared" si="1"/>
        <v>750</v>
      </c>
      <c r="F13" s="9">
        <f t="shared" si="0"/>
        <v>1500</v>
      </c>
      <c r="G13" s="10">
        <f t="shared" si="2"/>
        <v>0.013888888888888888</v>
      </c>
      <c r="H13" s="7"/>
    </row>
    <row r="14" spans="1:8" ht="25.5">
      <c r="A14" s="1" t="s">
        <v>28</v>
      </c>
      <c r="B14" s="1" t="s">
        <v>32</v>
      </c>
      <c r="C14" s="1" t="s">
        <v>33</v>
      </c>
      <c r="D14" s="1">
        <v>100</v>
      </c>
      <c r="E14" s="1">
        <f t="shared" si="1"/>
        <v>600</v>
      </c>
      <c r="F14" s="9">
        <f t="shared" si="0"/>
        <v>1200</v>
      </c>
      <c r="G14" s="10">
        <f t="shared" si="2"/>
        <v>0.011111111111111112</v>
      </c>
      <c r="H14" s="7"/>
    </row>
    <row r="15" spans="1:8" ht="12.75">
      <c r="A15" s="1" t="s">
        <v>31</v>
      </c>
      <c r="B15" s="1" t="s">
        <v>35</v>
      </c>
      <c r="C15" s="1" t="s">
        <v>36</v>
      </c>
      <c r="D15" s="1">
        <v>25</v>
      </c>
      <c r="E15" s="1">
        <f t="shared" si="1"/>
        <v>150</v>
      </c>
      <c r="F15" s="9">
        <f t="shared" si="0"/>
        <v>300</v>
      </c>
      <c r="G15" s="10">
        <f>D15/8000</f>
        <v>0.003125</v>
      </c>
      <c r="H15" s="7"/>
    </row>
    <row r="16" spans="1:8" ht="38.25">
      <c r="A16" s="1" t="s">
        <v>34</v>
      </c>
      <c r="B16" s="1" t="s">
        <v>38</v>
      </c>
      <c r="C16" s="1" t="s">
        <v>39</v>
      </c>
      <c r="D16" s="1">
        <v>60</v>
      </c>
      <c r="E16" s="1">
        <f t="shared" si="1"/>
        <v>360</v>
      </c>
      <c r="F16" s="9">
        <f t="shared" si="0"/>
        <v>720</v>
      </c>
      <c r="G16" s="11">
        <f t="shared" si="2"/>
        <v>0.006666666666666667</v>
      </c>
      <c r="H16" s="7"/>
    </row>
    <row r="17" spans="1:8" s="19" customFormat="1" ht="12.75">
      <c r="A17" s="8">
        <v>1.2</v>
      </c>
      <c r="B17" s="8" t="s">
        <v>42</v>
      </c>
      <c r="C17" s="8"/>
      <c r="D17" s="8">
        <f>D18+D26+D27</f>
        <v>9070.48</v>
      </c>
      <c r="E17" s="8">
        <f t="shared" si="1"/>
        <v>54422.88</v>
      </c>
      <c r="F17" s="8">
        <f t="shared" si="0"/>
        <v>108845.76</v>
      </c>
      <c r="G17" s="8"/>
      <c r="H17" s="18"/>
    </row>
    <row r="18" spans="1:8" ht="12.75">
      <c r="A18" s="1" t="s">
        <v>43</v>
      </c>
      <c r="B18" s="1" t="s">
        <v>114</v>
      </c>
      <c r="C18" s="1"/>
      <c r="D18" s="1">
        <f>SUM(D19:D25)</f>
        <v>8940.48</v>
      </c>
      <c r="E18" s="1">
        <f t="shared" si="1"/>
        <v>53642.88</v>
      </c>
      <c r="F18" s="9">
        <f t="shared" si="0"/>
        <v>107285.76</v>
      </c>
      <c r="G18" s="1"/>
      <c r="H18" s="7"/>
    </row>
    <row r="19" spans="1:8" ht="25.5">
      <c r="A19" s="1" t="s">
        <v>45</v>
      </c>
      <c r="B19" s="1" t="s">
        <v>115</v>
      </c>
      <c r="C19" s="1" t="s">
        <v>46</v>
      </c>
      <c r="D19" s="1">
        <v>1300</v>
      </c>
      <c r="E19" s="1">
        <f t="shared" si="1"/>
        <v>7800</v>
      </c>
      <c r="F19" s="9">
        <f t="shared" si="0"/>
        <v>15600</v>
      </c>
      <c r="G19" s="10">
        <f>D19/9000</f>
        <v>0.14444444444444443</v>
      </c>
      <c r="H19" s="25"/>
    </row>
    <row r="20" spans="1:8" ht="12.75">
      <c r="A20" s="1" t="s">
        <v>47</v>
      </c>
      <c r="B20" s="1" t="s">
        <v>48</v>
      </c>
      <c r="C20" s="1" t="s">
        <v>46</v>
      </c>
      <c r="D20" s="1">
        <v>1300</v>
      </c>
      <c r="E20" s="1">
        <f t="shared" si="1"/>
        <v>7800</v>
      </c>
      <c r="F20" s="9">
        <f t="shared" si="0"/>
        <v>15600</v>
      </c>
      <c r="G20" s="10">
        <f aca="true" t="shared" si="3" ref="G20:G34">D20/9000</f>
        <v>0.14444444444444443</v>
      </c>
      <c r="H20" s="24"/>
    </row>
    <row r="21" spans="1:8" ht="12.75">
      <c r="A21" s="1" t="s">
        <v>49</v>
      </c>
      <c r="B21" s="1" t="s">
        <v>50</v>
      </c>
      <c r="C21" s="1" t="s">
        <v>46</v>
      </c>
      <c r="D21" s="1">
        <v>650</v>
      </c>
      <c r="E21" s="1">
        <f t="shared" si="1"/>
        <v>3900</v>
      </c>
      <c r="F21" s="9">
        <f t="shared" si="0"/>
        <v>7800</v>
      </c>
      <c r="G21" s="10">
        <f t="shared" si="3"/>
        <v>0.07222222222222222</v>
      </c>
      <c r="H21" s="24"/>
    </row>
    <row r="22" spans="1:8" ht="12.75">
      <c r="A22" s="1" t="s">
        <v>51</v>
      </c>
      <c r="B22" s="1" t="s">
        <v>52</v>
      </c>
      <c r="C22" s="1" t="s">
        <v>46</v>
      </c>
      <c r="D22" s="1">
        <v>1800</v>
      </c>
      <c r="E22" s="1">
        <f t="shared" si="1"/>
        <v>10800</v>
      </c>
      <c r="F22" s="9">
        <f t="shared" si="0"/>
        <v>21600</v>
      </c>
      <c r="G22" s="10">
        <f t="shared" si="3"/>
        <v>0.2</v>
      </c>
      <c r="H22" s="24"/>
    </row>
    <row r="23" spans="1:8" ht="12.75">
      <c r="A23" s="1" t="s">
        <v>53</v>
      </c>
      <c r="B23" s="1" t="s">
        <v>56</v>
      </c>
      <c r="C23" s="1" t="s">
        <v>46</v>
      </c>
      <c r="D23" s="1">
        <v>650</v>
      </c>
      <c r="E23" s="1">
        <f t="shared" si="1"/>
        <v>3900</v>
      </c>
      <c r="F23" s="9">
        <f t="shared" si="0"/>
        <v>7800</v>
      </c>
      <c r="G23" s="10">
        <f t="shared" si="3"/>
        <v>0.07222222222222222</v>
      </c>
      <c r="H23" s="24"/>
    </row>
    <row r="24" spans="1:8" ht="12.75">
      <c r="A24" s="1" t="s">
        <v>55</v>
      </c>
      <c r="B24" s="1" t="s">
        <v>58</v>
      </c>
      <c r="C24" s="1" t="s">
        <v>59</v>
      </c>
      <c r="D24" s="1">
        <v>2840.48</v>
      </c>
      <c r="E24" s="1">
        <f t="shared" si="1"/>
        <v>17042.88</v>
      </c>
      <c r="F24" s="9">
        <f t="shared" si="0"/>
        <v>34085.76</v>
      </c>
      <c r="G24" s="10">
        <f t="shared" si="3"/>
        <v>0.3156088888888889</v>
      </c>
      <c r="H24" s="7"/>
    </row>
    <row r="25" spans="1:8" ht="25.5">
      <c r="A25" s="1" t="s">
        <v>57</v>
      </c>
      <c r="B25" s="1" t="s">
        <v>61</v>
      </c>
      <c r="C25" s="1" t="s">
        <v>121</v>
      </c>
      <c r="D25" s="1">
        <v>400</v>
      </c>
      <c r="E25" s="1">
        <f t="shared" si="1"/>
        <v>2400</v>
      </c>
      <c r="F25" s="9">
        <f t="shared" si="0"/>
        <v>4800</v>
      </c>
      <c r="G25" s="10">
        <f t="shared" si="3"/>
        <v>0.044444444444444446</v>
      </c>
      <c r="H25" s="7"/>
    </row>
    <row r="26" spans="1:8" ht="12.75">
      <c r="A26" s="1" t="s">
        <v>63</v>
      </c>
      <c r="B26" s="1" t="s">
        <v>64</v>
      </c>
      <c r="C26" s="1"/>
      <c r="D26" s="1">
        <v>50</v>
      </c>
      <c r="E26" s="1">
        <f t="shared" si="1"/>
        <v>300</v>
      </c>
      <c r="F26" s="9">
        <f t="shared" si="0"/>
        <v>600</v>
      </c>
      <c r="G26" s="10">
        <f t="shared" si="3"/>
        <v>0.005555555555555556</v>
      </c>
      <c r="H26" s="7"/>
    </row>
    <row r="27" spans="1:8" ht="12.75">
      <c r="A27" s="1" t="s">
        <v>65</v>
      </c>
      <c r="B27" s="1" t="s">
        <v>66</v>
      </c>
      <c r="C27" s="1"/>
      <c r="D27" s="1">
        <v>80</v>
      </c>
      <c r="E27" s="1">
        <f t="shared" si="1"/>
        <v>480</v>
      </c>
      <c r="F27" s="9">
        <f t="shared" si="0"/>
        <v>960</v>
      </c>
      <c r="G27" s="10">
        <f t="shared" si="3"/>
        <v>0.008888888888888889</v>
      </c>
      <c r="H27" s="7"/>
    </row>
    <row r="28" spans="1:8" ht="38.25">
      <c r="A28" s="1" t="s">
        <v>67</v>
      </c>
      <c r="B28" s="1" t="s">
        <v>68</v>
      </c>
      <c r="C28" s="1" t="s">
        <v>120</v>
      </c>
      <c r="D28" s="1">
        <v>300</v>
      </c>
      <c r="E28" s="1">
        <f t="shared" si="1"/>
        <v>1800</v>
      </c>
      <c r="F28" s="9">
        <f t="shared" si="0"/>
        <v>3600</v>
      </c>
      <c r="G28" s="10">
        <f t="shared" si="3"/>
        <v>0.03333333333333333</v>
      </c>
      <c r="H28" s="7"/>
    </row>
    <row r="29" spans="1:8" s="19" customFormat="1" ht="12.75">
      <c r="A29" s="8">
        <v>1.3</v>
      </c>
      <c r="B29" s="8" t="s">
        <v>70</v>
      </c>
      <c r="C29" s="8"/>
      <c r="D29" s="8">
        <f>D30+D31</f>
        <v>90</v>
      </c>
      <c r="E29" s="8">
        <f t="shared" si="1"/>
        <v>540</v>
      </c>
      <c r="F29" s="8">
        <f t="shared" si="0"/>
        <v>1080</v>
      </c>
      <c r="G29" s="20">
        <f t="shared" si="3"/>
        <v>0.01</v>
      </c>
      <c r="H29" s="18"/>
    </row>
    <row r="30" spans="1:8" ht="63.75">
      <c r="A30" s="9" t="s">
        <v>71</v>
      </c>
      <c r="B30" s="9" t="s">
        <v>72</v>
      </c>
      <c r="C30" s="9" t="s">
        <v>73</v>
      </c>
      <c r="D30" s="9">
        <v>50</v>
      </c>
      <c r="E30" s="9">
        <f t="shared" si="1"/>
        <v>300</v>
      </c>
      <c r="F30" s="9">
        <f t="shared" si="0"/>
        <v>600</v>
      </c>
      <c r="G30" s="20">
        <f t="shared" si="3"/>
        <v>0.005555555555555556</v>
      </c>
      <c r="H30" s="7"/>
    </row>
    <row r="31" spans="1:8" ht="63.75">
      <c r="A31" s="9" t="s">
        <v>74</v>
      </c>
      <c r="B31" s="9" t="s">
        <v>75</v>
      </c>
      <c r="C31" s="9" t="s">
        <v>76</v>
      </c>
      <c r="D31" s="9">
        <v>40</v>
      </c>
      <c r="E31" s="9">
        <f t="shared" si="1"/>
        <v>240</v>
      </c>
      <c r="F31" s="9">
        <f t="shared" si="0"/>
        <v>480</v>
      </c>
      <c r="G31" s="20">
        <f t="shared" si="3"/>
        <v>0.0044444444444444444</v>
      </c>
      <c r="H31" s="7"/>
    </row>
    <row r="32" spans="1:8" s="19" customFormat="1" ht="12.75">
      <c r="A32" s="8">
        <v>1.4</v>
      </c>
      <c r="B32" s="8" t="s">
        <v>77</v>
      </c>
      <c r="C32" s="8"/>
      <c r="D32" s="8">
        <f>D33+D34</f>
        <v>4000</v>
      </c>
      <c r="E32" s="8">
        <f t="shared" si="1"/>
        <v>24000</v>
      </c>
      <c r="F32" s="8">
        <f t="shared" si="0"/>
        <v>48000</v>
      </c>
      <c r="G32" s="10"/>
      <c r="H32" s="18"/>
    </row>
    <row r="33" spans="1:8" ht="12.75">
      <c r="A33" s="1" t="s">
        <v>78</v>
      </c>
      <c r="B33" s="1" t="s">
        <v>79</v>
      </c>
      <c r="C33" s="1" t="s">
        <v>80</v>
      </c>
      <c r="D33" s="1">
        <v>2000</v>
      </c>
      <c r="E33" s="1">
        <f t="shared" si="1"/>
        <v>12000</v>
      </c>
      <c r="F33" s="9">
        <f t="shared" si="0"/>
        <v>24000</v>
      </c>
      <c r="G33" s="10">
        <f t="shared" si="3"/>
        <v>0.2222222222222222</v>
      </c>
      <c r="H33" s="7"/>
    </row>
    <row r="34" spans="1:8" ht="12.75">
      <c r="A34" s="1" t="s">
        <v>81</v>
      </c>
      <c r="B34" s="1" t="s">
        <v>82</v>
      </c>
      <c r="C34" s="1" t="s">
        <v>83</v>
      </c>
      <c r="D34" s="1">
        <v>2000</v>
      </c>
      <c r="E34" s="1">
        <f t="shared" si="1"/>
        <v>12000</v>
      </c>
      <c r="F34" s="9">
        <f t="shared" si="0"/>
        <v>24000</v>
      </c>
      <c r="G34" s="10">
        <f t="shared" si="3"/>
        <v>0.2222222222222222</v>
      </c>
      <c r="H34" s="7"/>
    </row>
    <row r="35" spans="1:8" ht="12.75">
      <c r="A35" s="1"/>
      <c r="B35" s="1"/>
      <c r="C35" s="1"/>
      <c r="D35" s="1"/>
      <c r="E35" s="1"/>
      <c r="F35" s="9"/>
      <c r="G35" s="1"/>
      <c r="H35" s="7"/>
    </row>
    <row r="36" spans="1:8" ht="12.7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2" t="s">
        <v>5</v>
      </c>
      <c r="G36" s="1"/>
      <c r="H36" s="7"/>
    </row>
    <row r="37" spans="1:8" s="27" customFormat="1" ht="15.75">
      <c r="A37" s="15">
        <v>2</v>
      </c>
      <c r="B37" s="15" t="s">
        <v>84</v>
      </c>
      <c r="C37" s="15"/>
      <c r="D37" s="15">
        <f>D38+D41+D44</f>
        <v>20677.879999999997</v>
      </c>
      <c r="E37" s="15">
        <f t="shared" si="1"/>
        <v>124067.27999999998</v>
      </c>
      <c r="F37" s="15">
        <f t="shared" si="0"/>
        <v>248134.55999999997</v>
      </c>
      <c r="G37" s="15"/>
      <c r="H37" s="26"/>
    </row>
    <row r="38" spans="1:8" s="19" customFormat="1" ht="12.75">
      <c r="A38" s="8">
        <v>2.1</v>
      </c>
      <c r="B38" s="8" t="s">
        <v>85</v>
      </c>
      <c r="C38" s="8"/>
      <c r="D38" s="8">
        <f>D39+D40</f>
        <v>18277.879999999997</v>
      </c>
      <c r="E38" s="8">
        <f t="shared" si="1"/>
        <v>109667.27999999998</v>
      </c>
      <c r="F38" s="8">
        <f t="shared" si="0"/>
        <v>219334.55999999997</v>
      </c>
      <c r="G38" s="8"/>
      <c r="H38" s="18"/>
    </row>
    <row r="39" spans="1:8" ht="12.75">
      <c r="A39" s="1" t="s">
        <v>86</v>
      </c>
      <c r="B39" s="1" t="s">
        <v>118</v>
      </c>
      <c r="C39" s="1" t="s">
        <v>108</v>
      </c>
      <c r="D39" s="11">
        <f>708*D51</f>
        <v>1265.7010343705952</v>
      </c>
      <c r="E39" s="1">
        <f t="shared" si="1"/>
        <v>7594.206206223571</v>
      </c>
      <c r="F39" s="9">
        <f t="shared" si="0"/>
        <v>15188.412412447142</v>
      </c>
      <c r="G39" s="1"/>
      <c r="H39" s="7"/>
    </row>
    <row r="40" spans="1:10" ht="12.75">
      <c r="A40" s="1" t="s">
        <v>87</v>
      </c>
      <c r="B40" s="1" t="s">
        <v>119</v>
      </c>
      <c r="C40" s="1" t="s">
        <v>109</v>
      </c>
      <c r="D40" s="11">
        <f>8515*D52</f>
        <v>17012.178965629402</v>
      </c>
      <c r="E40" s="1">
        <f t="shared" si="1"/>
        <v>102073.07379377642</v>
      </c>
      <c r="F40" s="9">
        <f t="shared" si="0"/>
        <v>204146.14758755284</v>
      </c>
      <c r="G40" s="1"/>
      <c r="H40" s="7"/>
      <c r="J40" s="21"/>
    </row>
    <row r="41" spans="1:8" s="19" customFormat="1" ht="25.5">
      <c r="A41" s="8">
        <v>2.2</v>
      </c>
      <c r="B41" s="8" t="s">
        <v>88</v>
      </c>
      <c r="C41" s="8"/>
      <c r="D41" s="8">
        <f>D42+D43</f>
        <v>900</v>
      </c>
      <c r="E41" s="8">
        <f t="shared" si="1"/>
        <v>5400</v>
      </c>
      <c r="F41" s="8">
        <f t="shared" si="0"/>
        <v>10800</v>
      </c>
      <c r="G41" s="8"/>
      <c r="H41" s="18"/>
    </row>
    <row r="42" spans="1:8" ht="25.5">
      <c r="A42" s="1" t="s">
        <v>89</v>
      </c>
      <c r="B42" s="1" t="s">
        <v>90</v>
      </c>
      <c r="C42" s="1" t="s">
        <v>106</v>
      </c>
      <c r="D42" s="1">
        <v>800</v>
      </c>
      <c r="E42" s="1">
        <f t="shared" si="1"/>
        <v>4800</v>
      </c>
      <c r="F42" s="9">
        <f t="shared" si="0"/>
        <v>9600</v>
      </c>
      <c r="G42" s="1"/>
      <c r="H42" s="7"/>
    </row>
    <row r="43" spans="1:8" ht="12.75">
      <c r="A43" s="1" t="s">
        <v>91</v>
      </c>
      <c r="B43" s="1" t="s">
        <v>92</v>
      </c>
      <c r="C43" s="1" t="s">
        <v>93</v>
      </c>
      <c r="D43" s="1">
        <v>100</v>
      </c>
      <c r="E43" s="1">
        <f t="shared" si="1"/>
        <v>600</v>
      </c>
      <c r="F43" s="9">
        <f t="shared" si="0"/>
        <v>1200</v>
      </c>
      <c r="G43" s="1"/>
      <c r="H43" s="7"/>
    </row>
    <row r="44" spans="1:8" s="19" customFormat="1" ht="25.5">
      <c r="A44" s="8">
        <v>2.3</v>
      </c>
      <c r="B44" s="8" t="s">
        <v>94</v>
      </c>
      <c r="C44" s="8"/>
      <c r="D44" s="8">
        <f>D45</f>
        <v>1500</v>
      </c>
      <c r="E44" s="8">
        <f t="shared" si="1"/>
        <v>9000</v>
      </c>
      <c r="F44" s="8">
        <f t="shared" si="0"/>
        <v>18000</v>
      </c>
      <c r="G44" s="8"/>
      <c r="H44" s="18"/>
    </row>
    <row r="45" spans="1:8" ht="25.5">
      <c r="A45" s="1" t="s">
        <v>95</v>
      </c>
      <c r="B45" s="1" t="s">
        <v>107</v>
      </c>
      <c r="C45" s="1"/>
      <c r="D45" s="1">
        <v>1500</v>
      </c>
      <c r="E45" s="1">
        <f t="shared" si="1"/>
        <v>9000</v>
      </c>
      <c r="F45" s="9">
        <f t="shared" si="0"/>
        <v>18000</v>
      </c>
      <c r="G45" s="1"/>
      <c r="H45" s="7"/>
    </row>
    <row r="46" spans="1:8" ht="12.75">
      <c r="A46" s="13"/>
      <c r="B46" s="13"/>
      <c r="C46" s="13"/>
      <c r="D46" s="13"/>
      <c r="E46" s="13"/>
      <c r="F46" s="14"/>
      <c r="G46" s="13"/>
      <c r="H46" s="7"/>
    </row>
    <row r="47" spans="1:8" ht="25.5">
      <c r="A47" s="13"/>
      <c r="B47" s="1" t="s">
        <v>96</v>
      </c>
      <c r="C47" s="1"/>
      <c r="D47" s="1" t="s">
        <v>113</v>
      </c>
      <c r="E47" s="13"/>
      <c r="F47" s="14"/>
      <c r="G47" s="13"/>
      <c r="H47" s="7"/>
    </row>
    <row r="48" spans="1:8" ht="12.75">
      <c r="A48" s="13"/>
      <c r="B48" s="1" t="s">
        <v>98</v>
      </c>
      <c r="C48" s="1">
        <f>D4-C49-D41-D44</f>
        <v>16488.079999999998</v>
      </c>
      <c r="D48" s="11">
        <f>C48/(708+8515)</f>
        <v>1.7877133253821964</v>
      </c>
      <c r="E48" s="13"/>
      <c r="F48" s="14"/>
      <c r="G48" s="13"/>
      <c r="H48" s="7"/>
    </row>
    <row r="49" spans="1:8" ht="12.75">
      <c r="A49" s="13"/>
      <c r="B49" s="1" t="s">
        <v>101</v>
      </c>
      <c r="C49" s="1">
        <f>D6+D8+D15</f>
        <v>1789.8</v>
      </c>
      <c r="D49" s="11">
        <f>C49/8515</f>
        <v>0.2101937756899589</v>
      </c>
      <c r="E49" s="13"/>
      <c r="F49" s="14"/>
      <c r="G49" s="13"/>
      <c r="H49" s="7"/>
    </row>
    <row r="50" spans="1:8" ht="12.75">
      <c r="A50" s="13"/>
      <c r="B50" s="13"/>
      <c r="C50" s="13"/>
      <c r="D50" s="13"/>
      <c r="E50" s="13"/>
      <c r="F50" s="14"/>
      <c r="G50" s="13"/>
      <c r="H50" s="7"/>
    </row>
    <row r="51" spans="1:8" ht="31.5">
      <c r="A51" s="13"/>
      <c r="B51" s="13"/>
      <c r="C51" s="15" t="s">
        <v>122</v>
      </c>
      <c r="D51" s="16">
        <f>D52-D49</f>
        <v>1.7877133253821964</v>
      </c>
      <c r="E51" s="13"/>
      <c r="F51" s="14"/>
      <c r="G51" s="13"/>
      <c r="H51" s="7"/>
    </row>
    <row r="52" spans="1:8" ht="31.5">
      <c r="A52" s="13"/>
      <c r="B52" s="13"/>
      <c r="C52" s="15" t="s">
        <v>123</v>
      </c>
      <c r="D52" s="16">
        <f>D49+D48</f>
        <v>1.9979071010721552</v>
      </c>
      <c r="E52" s="13"/>
      <c r="F52" s="14"/>
      <c r="G52" s="13"/>
      <c r="H52" s="7"/>
    </row>
  </sheetData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Sauk</dc:creator>
  <cp:keywords/>
  <dc:description/>
  <cp:lastModifiedBy>Sauk</cp:lastModifiedBy>
  <cp:lastPrinted>2013-11-11T07:29:08Z</cp:lastPrinted>
  <dcterms:created xsi:type="dcterms:W3CDTF">2012-12-17T15:01:19Z</dcterms:created>
  <dcterms:modified xsi:type="dcterms:W3CDTF">2013-11-11T07:33:02Z</dcterms:modified>
  <cp:category/>
  <cp:version/>
  <cp:contentType/>
  <cp:contentStatus/>
</cp:coreProperties>
</file>